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1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'прилож.3'!$A$1:$P$38</definedName>
  </definedNames>
  <calcPr fullCalcOnLoad="1"/>
</workbook>
</file>

<file path=xl/sharedStrings.xml><?xml version="1.0" encoding="utf-8"?>
<sst xmlns="http://schemas.openxmlformats.org/spreadsheetml/2006/main" count="94" uniqueCount="42">
  <si>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</si>
  <si>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</si>
  <si>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</si>
  <si>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</si>
  <si>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</si>
  <si>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</si>
  <si>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</si>
  <si>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</si>
  <si>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</si>
  <si>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</si>
  <si>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</si>
  <si>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</si>
  <si>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</si>
  <si>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</si>
  <si>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</si>
  <si>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</si>
  <si>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</si>
  <si>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</si>
  <si>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</si>
  <si>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</si>
  <si>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</si>
  <si>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</si>
  <si>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</si>
  <si>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</si>
  <si>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</si>
  <si>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</si>
  <si>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</si>
  <si>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Нац. оборона</t>
  </si>
  <si>
    <t>Общегос. вопросы</t>
  </si>
  <si>
    <t>Нац. экономика</t>
  </si>
  <si>
    <r>
      <t>АНАЛИЗ ДИНАМИКИ РАСХОДНОЙ ЧАСТИ БЮДЖЕТА</t>
    </r>
    <r>
      <rPr>
        <b/>
        <sz val="10"/>
        <rFont val="Arial Cyr"/>
        <family val="0"/>
      </rPr>
      <t xml:space="preserve"> Гостицкого сельского поселения</t>
    </r>
  </si>
  <si>
    <t>2019 ГОД</t>
  </si>
  <si>
    <t>2019 год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</si>
  <si>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</si>
  <si>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2020 ГОД</t>
  </si>
  <si>
    <t>по отраслевому признаку (проект на 2020 год к бюджету 2019 года по состоянию на 01.10.2019 г.)</t>
  </si>
  <si>
    <r>
      <t xml:space="preserve">по отраслевому признаку (проект на 2020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2019 год)</t>
    </r>
  </si>
  <si>
    <t xml:space="preserve">Собственные полномочия </t>
  </si>
  <si>
    <t>Собственные полномочия</t>
  </si>
  <si>
    <t>2020 год</t>
  </si>
  <si>
    <t xml:space="preserve">за счет налоговых, неналоговых доходов  и  дотации </t>
  </si>
  <si>
    <t xml:space="preserve"> за счет целевых межбюджетных трансфертов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</si>
</sst>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_-* #,##0.0\ _₽_-;\-* #,##0.0\ _₽_-;_-* &quot;-&quot;?\ _₽_-;_-@_-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4" fillId="0" borderId="0" xfId="0" applyFont="1" applyAlignment="1">
      <alignment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183" fontId="0" fillId="0" borderId="10" xfId="0" applyNumberFormat="1" applyFont="1" applyBorder="1" applyAlignment="1">
      <alignment horizontal="right" vertical="distributed"/>
    </xf>
    <xf numFmtId="183" fontId="0" fillId="0" borderId="11" xfId="0" applyNumberFormat="1" applyFont="1" applyBorder="1" applyAlignment="1">
      <alignment horizontal="right" vertical="distributed"/>
    </xf>
    <xf numFmtId="183" fontId="0" fillId="0" borderId="12" xfId="0" applyNumberFormat="1" applyFont="1" applyBorder="1" applyAlignment="1">
      <alignment horizontal="right" vertical="distributed"/>
    </xf>
    <xf numFmtId="183" fontId="0" fillId="0" borderId="13" xfId="0" applyNumberFormat="1" applyFont="1" applyBorder="1" applyAlignment="1">
      <alignment horizontal="right" vertical="distributed"/>
    </xf>
    <xf numFmtId="183" fontId="0" fillId="0" borderId="14" xfId="0" applyNumberFormat="1" applyFont="1" applyBorder="1" applyAlignment="1">
      <alignment horizontal="right" vertical="distributed"/>
    </xf>
    <xf numFmtId="183" fontId="0" fillId="0" borderId="15" xfId="0" applyNumberFormat="1" applyFont="1" applyBorder="1" applyAlignment="1">
      <alignment horizontal="right" vertical="distributed"/>
    </xf>
    <xf numFmtId="183" fontId="0" fillId="0" borderId="16" xfId="0" applyNumberFormat="1" applyFont="1" applyBorder="1" applyAlignment="1">
      <alignment horizontal="right" vertical="distributed"/>
    </xf>
    <xf numFmtId="183" fontId="0" fillId="0" borderId="17" xfId="0" applyNumberFormat="1" applyFont="1" applyBorder="1" applyAlignment="1">
      <alignment horizontal="right" vertical="distributed"/>
    </xf>
    <xf numFmtId="172" fontId="0" fillId="0" borderId="12" xfId="0" applyNumberFormat="1" applyFont="1" applyBorder="1" applyAlignment="1">
      <alignment/>
    </xf>
    <xf numFmtId="183" fontId="0" fillId="0" borderId="0" xfId="0" applyNumberFormat="1" applyFont="1" applyAlignment="1">
      <alignment horizontal="right" vertical="distributed"/>
    </xf>
    <xf numFmtId="172" fontId="0" fillId="0" borderId="18" xfId="0" applyNumberFormat="1" applyFont="1" applyBorder="1" applyAlignment="1">
      <alignment/>
    </xf>
    <xf numFmtId="183" fontId="0" fillId="0" borderId="19" xfId="0" applyNumberFormat="1" applyFont="1" applyBorder="1" applyAlignment="1">
      <alignment horizontal="right" vertical="distributed"/>
    </xf>
    <xf numFmtId="183" fontId="0" fillId="0" borderId="20" xfId="0" applyNumberFormat="1" applyFont="1" applyBorder="1" applyAlignment="1">
      <alignment horizontal="right" vertical="distributed"/>
    </xf>
    <xf numFmtId="183" fontId="0" fillId="0" borderId="15" xfId="0" applyNumberFormat="1" applyFont="1" applyBorder="1" applyAlignment="1">
      <alignment horizontal="right" vertical="distributed" wrapText="1"/>
    </xf>
    <xf numFmtId="172" fontId="0" fillId="0" borderId="12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21" xfId="0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72" fontId="0" fillId="0" borderId="15" xfId="0" applyNumberFormat="1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5" xfId="0" applyNumberFormat="1" applyFont="1" applyBorder="1" applyAlignment="1">
      <alignment horizontal="right" vertical="distributed"/>
    </xf>
    <xf numFmtId="172" fontId="0" fillId="0" borderId="25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26" xfId="0" applyNumberFormat="1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3" fontId="45" fillId="0" borderId="15" xfId="0" applyNumberFormat="1" applyFont="1" applyBorder="1" applyAlignment="1">
      <alignment horizontal="right" vertical="distributed"/>
    </xf>
    <xf numFmtId="183" fontId="45" fillId="0" borderId="15" xfId="0" applyNumberFormat="1" applyFont="1" applyBorder="1" applyAlignment="1">
      <alignment horizontal="right" vertical="distributed" wrapText="1"/>
    </xf>
    <xf numFmtId="183" fontId="45" fillId="0" borderId="16" xfId="0" applyNumberFormat="1" applyFont="1" applyBorder="1" applyAlignment="1">
      <alignment horizontal="right" vertical="distributed"/>
    </xf>
    <xf numFmtId="172" fontId="45" fillId="0" borderId="15" xfId="0" applyNumberFormat="1" applyFont="1" applyBorder="1" applyAlignment="1">
      <alignment/>
    </xf>
    <xf numFmtId="172" fontId="45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345"/>
          <c:y val="-0.0382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18"/>
          <c:y val="0.4185"/>
          <c:w val="0.5447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2019 год по отраслям</a:t>
            </a:r>
          </a:p>
        </c:rich>
      </c:tx>
      <c:layout>
        <c:manualLayout>
          <c:xMode val="factor"/>
          <c:yMode val="factor"/>
          <c:x val="0.07275"/>
          <c:y val="-0.021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46"/>
          <c:y val="0.28575"/>
          <c:w val="0.5155"/>
          <c:h val="0.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2020 год по отраслям</a:t>
            </a:r>
          </a:p>
        </c:rich>
      </c:tx>
      <c:layout>
        <c:manualLayout>
          <c:xMode val="factor"/>
          <c:yMode val="factor"/>
          <c:x val="0.01925"/>
          <c:y val="-0.038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6525"/>
          <c:y val="0.43875"/>
          <c:w val="0.5485"/>
          <c:h val="0.2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2019 год по отраслям</a:t>
            </a:r>
          </a:p>
        </c:rich>
      </c:tx>
      <c:layout>
        <c:manualLayout>
          <c:xMode val="factor"/>
          <c:yMode val="factor"/>
          <c:x val="0.01075"/>
          <c:y val="-0.01075"/>
        </c:manualLayout>
      </c:layout>
      <c:spPr>
        <a:noFill/>
        <a:ln>
          <a:noFill/>
        </a:ln>
      </c:spPr>
    </c:title>
    <c:view3D>
      <c:rotX val="1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8875"/>
          <c:y val="0.47975"/>
          <c:w val="0.5265"/>
          <c:h val="0.2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'прилож.3'!$F$9:$F$18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20</xdr:row>
      <xdr:rowOff>38100</xdr:rowOff>
    </xdr:from>
    <xdr:to>
      <xdr:col>15</xdr:col>
      <xdr:colOff>685800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6638925" y="4876800"/>
        <a:ext cx="6724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20</xdr:row>
      <xdr:rowOff>47625</xdr:rowOff>
    </xdr:from>
    <xdr:to>
      <xdr:col>7</xdr:col>
      <xdr:colOff>400050</xdr:colOff>
      <xdr:row>37</xdr:row>
      <xdr:rowOff>114300</xdr:rowOff>
    </xdr:to>
    <xdr:graphicFrame>
      <xdr:nvGraphicFramePr>
        <xdr:cNvPr id="2" name="Диаграмма 9"/>
        <xdr:cNvGraphicFramePr/>
      </xdr:nvGraphicFramePr>
      <xdr:xfrm>
        <a:off x="133350" y="4886325"/>
        <a:ext cx="6381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20</xdr:row>
      <xdr:rowOff>19050</xdr:rowOff>
    </xdr:from>
    <xdr:to>
      <xdr:col>15</xdr:col>
      <xdr:colOff>609600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6372225" y="4943475"/>
        <a:ext cx="6324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28575</xdr:rowOff>
    </xdr:from>
    <xdr:to>
      <xdr:col>7</xdr:col>
      <xdr:colOff>333375</xdr:colOff>
      <xdr:row>37</xdr:row>
      <xdr:rowOff>47625</xdr:rowOff>
    </xdr:to>
    <xdr:graphicFrame>
      <xdr:nvGraphicFramePr>
        <xdr:cNvPr id="2" name="Диаграмма 11"/>
        <xdr:cNvGraphicFramePr/>
      </xdr:nvGraphicFramePr>
      <xdr:xfrm>
        <a:off x="85725" y="4953000"/>
        <a:ext cx="61722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Normal="101" zoomScaleSheetLayoutView="100" zoomScalePageLayoutView="0" workbookViewId="0" topLeftCell="A1">
      <selection activeCell="N17" sqref="N17"/>
    </sheetView>
  </sheetViews>
  <sheetFormatPr defaultColWidth="8.875" defaultRowHeight="12.75"/>
  <cols>
    <col min="1" max="1" width="5.75390625" style="1" customWidth="1"/>
    <col min="2" max="2" width="20.75390625" style="1" customWidth="1"/>
    <col min="3" max="3" width="10.75390625" style="1" customWidth="1"/>
    <col min="4" max="4" width="11.75390625" style="1" customWidth="1"/>
    <col min="5" max="6" width="10.25390625" style="1" customWidth="1"/>
    <col min="7" max="7" width="10.75390625" style="1" customWidth="1"/>
    <col min="8" max="8" width="12.00390625" style="1" customWidth="1"/>
    <col min="9" max="10" width="10.25390625" style="1" customWidth="1"/>
    <col min="11" max="11" width="10.375" style="1" customWidth="1"/>
    <col min="12" max="12" width="12.00390625" style="1" customWidth="1"/>
    <col min="13" max="14" width="10.25390625" style="1" customWidth="1"/>
    <col min="15" max="15" width="10.75390625" style="2" customWidth="1"/>
    <col min="16" max="16" width="10.25390625" style="2" customWidth="1"/>
    <col min="17" max="17" width="10.25390625" style="1" customWidth="1"/>
    <col min="18" max="19" width="8.875" style="1" hidden="1" customWidth="1"/>
    <col min="20" max="16384" width="8.87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23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7" ht="12.75" customHeight="1">
      <c r="A3" s="6"/>
      <c r="B3" s="51" t="s">
        <v>30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0"/>
      <c r="O3" s="10"/>
      <c r="P3" s="10"/>
      <c r="Q3" s="3"/>
    </row>
    <row r="4" spans="1:17" ht="12.75" customHeight="1">
      <c r="A4" s="6"/>
      <c r="B4" s="51" t="s">
        <v>35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0"/>
      <c r="O4" s="10"/>
      <c r="P4" s="10"/>
      <c r="Q4" s="3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2:16" ht="24.75" customHeight="1" thickBot="1">
      <c r="B6" s="6"/>
      <c r="C6" s="52" t="s">
        <v>31</v>
      </c>
      <c r="D6" s="53"/>
      <c r="E6" s="53"/>
      <c r="F6" s="54"/>
      <c r="G6" s="52" t="s">
        <v>34</v>
      </c>
      <c r="H6" s="53"/>
      <c r="I6" s="53"/>
      <c r="J6" s="54"/>
      <c r="K6" s="52" t="s">
        <v>16</v>
      </c>
      <c r="L6" s="53"/>
      <c r="M6" s="53"/>
      <c r="N6" s="53"/>
      <c r="O6" s="47" t="s">
        <v>26</v>
      </c>
      <c r="P6" s="48"/>
    </row>
    <row r="7" spans="1:16" ht="27" customHeight="1">
      <c r="A7" s="55" t="s">
        <v>18</v>
      </c>
      <c r="B7" s="57" t="s">
        <v>9</v>
      </c>
      <c r="C7" s="59" t="s">
        <v>37</v>
      </c>
      <c r="D7" s="57"/>
      <c r="E7" s="57" t="s">
        <v>19</v>
      </c>
      <c r="F7" s="57" t="s">
        <v>15</v>
      </c>
      <c r="G7" s="57" t="s">
        <v>38</v>
      </c>
      <c r="H7" s="57"/>
      <c r="I7" s="57" t="s">
        <v>19</v>
      </c>
      <c r="J7" s="60" t="s">
        <v>15</v>
      </c>
      <c r="K7" s="65" t="s">
        <v>38</v>
      </c>
      <c r="L7" s="66"/>
      <c r="M7" s="60" t="s">
        <v>19</v>
      </c>
      <c r="N7" s="60" t="s">
        <v>15</v>
      </c>
      <c r="O7" s="62" t="s">
        <v>32</v>
      </c>
      <c r="P7" s="63" t="s">
        <v>39</v>
      </c>
    </row>
    <row r="8" spans="1:16" ht="90" thickBot="1">
      <c r="A8" s="56"/>
      <c r="B8" s="58"/>
      <c r="C8" s="27" t="s">
        <v>40</v>
      </c>
      <c r="D8" s="27" t="s">
        <v>41</v>
      </c>
      <c r="E8" s="58"/>
      <c r="F8" s="58"/>
      <c r="G8" s="27" t="s">
        <v>40</v>
      </c>
      <c r="H8" s="27" t="s">
        <v>41</v>
      </c>
      <c r="I8" s="58"/>
      <c r="J8" s="61"/>
      <c r="K8" s="27" t="s">
        <v>40</v>
      </c>
      <c r="L8" s="27" t="s">
        <v>41</v>
      </c>
      <c r="M8" s="61"/>
      <c r="N8" s="61"/>
      <c r="O8" s="61"/>
      <c r="P8" s="64"/>
    </row>
    <row r="9" spans="1:16" ht="12.75">
      <c r="A9" s="32" t="s">
        <v>0</v>
      </c>
      <c r="B9" s="33" t="s">
        <v>28</v>
      </c>
      <c r="C9" s="15">
        <f>6196.2-D9-E9</f>
        <v>5985.9</v>
      </c>
      <c r="D9" s="15">
        <v>206.8</v>
      </c>
      <c r="E9" s="15">
        <v>3.5</v>
      </c>
      <c r="F9" s="15">
        <f>C9+E9+D9</f>
        <v>6196.2</v>
      </c>
      <c r="G9" s="12">
        <f>7140.5-H9-I9</f>
        <v>7137</v>
      </c>
      <c r="H9" s="22">
        <v>0</v>
      </c>
      <c r="I9" s="15">
        <v>3.5</v>
      </c>
      <c r="J9" s="15">
        <f>G9+I9+H9</f>
        <v>7140.5</v>
      </c>
      <c r="K9" s="15">
        <f>G9/C9*100</f>
        <v>119.23019094872953</v>
      </c>
      <c r="L9" s="15">
        <f aca="true" t="shared" si="0" ref="L9:N18">H9/D9*100</f>
        <v>0</v>
      </c>
      <c r="M9" s="15">
        <f t="shared" si="0"/>
        <v>100</v>
      </c>
      <c r="N9" s="15">
        <f t="shared" si="0"/>
        <v>115.23998579774701</v>
      </c>
      <c r="O9" s="34">
        <f aca="true" t="shared" si="1" ref="O9:O18">F9/$F$20*100</f>
        <v>28.634145439757468</v>
      </c>
      <c r="P9" s="35">
        <f aca="true" t="shared" si="2" ref="P9:P18">J9/$J$20*100</f>
        <v>42.891553238265715</v>
      </c>
    </row>
    <row r="10" spans="1:16" ht="12.75">
      <c r="A10" s="36" t="s">
        <v>8</v>
      </c>
      <c r="B10" s="28" t="s">
        <v>27</v>
      </c>
      <c r="C10" s="16">
        <v>0</v>
      </c>
      <c r="D10" s="16">
        <v>0</v>
      </c>
      <c r="E10" s="16">
        <v>143.2</v>
      </c>
      <c r="F10" s="16">
        <f aca="true" t="shared" si="3" ref="F10:F17">C10+E10+D10</f>
        <v>143.2</v>
      </c>
      <c r="G10" s="13">
        <v>0</v>
      </c>
      <c r="H10" s="23">
        <v>0</v>
      </c>
      <c r="I10" s="16">
        <v>144.8</v>
      </c>
      <c r="J10" s="16">
        <f aca="true" t="shared" si="4" ref="J10:J18">G10+I10+H10</f>
        <v>144.8</v>
      </c>
      <c r="K10" s="67" t="e">
        <f aca="true" t="shared" si="5" ref="K10:K18">G10/C10*100</f>
        <v>#DIV/0!</v>
      </c>
      <c r="L10" s="67" t="e">
        <f t="shared" si="0"/>
        <v>#DIV/0!</v>
      </c>
      <c r="M10" s="16">
        <f t="shared" si="0"/>
        <v>101.1173184357542</v>
      </c>
      <c r="N10" s="16">
        <f t="shared" si="0"/>
        <v>101.1173184357542</v>
      </c>
      <c r="O10" s="29">
        <f t="shared" si="1"/>
        <v>0.6617619875041589</v>
      </c>
      <c r="P10" s="19">
        <f t="shared" si="2"/>
        <v>0.8697845961628564</v>
      </c>
    </row>
    <row r="11" spans="1:16" ht="22.5">
      <c r="A11" s="37" t="s">
        <v>1</v>
      </c>
      <c r="B11" s="30" t="s">
        <v>21</v>
      </c>
      <c r="C11" s="16">
        <f>225-D11</f>
        <v>85.5</v>
      </c>
      <c r="D11" s="16">
        <v>139.5</v>
      </c>
      <c r="E11" s="16">
        <v>0</v>
      </c>
      <c r="F11" s="16">
        <f t="shared" si="3"/>
        <v>225</v>
      </c>
      <c r="G11" s="13">
        <v>2533.4</v>
      </c>
      <c r="H11" s="23">
        <v>0</v>
      </c>
      <c r="I11" s="16">
        <v>0</v>
      </c>
      <c r="J11" s="16">
        <f t="shared" si="4"/>
        <v>2533.4</v>
      </c>
      <c r="K11" s="16">
        <f t="shared" si="5"/>
        <v>2963.0409356725145</v>
      </c>
      <c r="L11" s="16">
        <f t="shared" si="0"/>
        <v>0</v>
      </c>
      <c r="M11" s="67" t="e">
        <f t="shared" si="0"/>
        <v>#DIV/0!</v>
      </c>
      <c r="N11" s="16">
        <f t="shared" si="0"/>
        <v>1125.9555555555555</v>
      </c>
      <c r="O11" s="29">
        <f t="shared" si="1"/>
        <v>1.0397796591371213</v>
      </c>
      <c r="P11" s="19">
        <f t="shared" si="2"/>
        <v>15.217626353031633</v>
      </c>
    </row>
    <row r="12" spans="1:16" ht="12.75">
      <c r="A12" s="37" t="s">
        <v>2</v>
      </c>
      <c r="B12" s="28" t="s">
        <v>29</v>
      </c>
      <c r="C12" s="16">
        <f>1089.1-D12</f>
        <v>422.5999999999999</v>
      </c>
      <c r="D12" s="16">
        <v>666.5</v>
      </c>
      <c r="E12" s="16">
        <v>0</v>
      </c>
      <c r="F12" s="16">
        <f t="shared" si="3"/>
        <v>1089.1</v>
      </c>
      <c r="G12" s="13">
        <v>407.1</v>
      </c>
      <c r="H12" s="23">
        <v>0</v>
      </c>
      <c r="I12" s="16">
        <v>0</v>
      </c>
      <c r="J12" s="16">
        <f t="shared" si="4"/>
        <v>407.1</v>
      </c>
      <c r="K12" s="16">
        <f t="shared" si="5"/>
        <v>96.33222905821111</v>
      </c>
      <c r="L12" s="16">
        <f t="shared" si="0"/>
        <v>0</v>
      </c>
      <c r="M12" s="67" t="e">
        <f t="shared" si="0"/>
        <v>#DIV/0!</v>
      </c>
      <c r="N12" s="16">
        <f t="shared" si="0"/>
        <v>37.37948765035351</v>
      </c>
      <c r="O12" s="29">
        <f t="shared" si="1"/>
        <v>5.0329956745166164</v>
      </c>
      <c r="P12" s="19">
        <f t="shared" si="2"/>
        <v>2.445368156753445</v>
      </c>
    </row>
    <row r="13" spans="1:16" ht="12.75">
      <c r="A13" s="37" t="s">
        <v>3</v>
      </c>
      <c r="B13" s="28" t="s">
        <v>11</v>
      </c>
      <c r="C13" s="16">
        <f>9298.2-D13</f>
        <v>1268.9000000000005</v>
      </c>
      <c r="D13" s="16">
        <v>8029.3</v>
      </c>
      <c r="E13" s="16">
        <v>0</v>
      </c>
      <c r="F13" s="16">
        <f t="shared" si="3"/>
        <v>9298.2</v>
      </c>
      <c r="G13" s="13">
        <f>2614.7-H13</f>
        <v>1546.2999999999997</v>
      </c>
      <c r="H13" s="23">
        <v>1068.4</v>
      </c>
      <c r="I13" s="16">
        <v>0</v>
      </c>
      <c r="J13" s="16">
        <f t="shared" si="4"/>
        <v>2614.7</v>
      </c>
      <c r="K13" s="16">
        <f t="shared" si="5"/>
        <v>121.86145480337294</v>
      </c>
      <c r="L13" s="16">
        <f t="shared" si="0"/>
        <v>13.306265801501999</v>
      </c>
      <c r="M13" s="67" t="e">
        <f t="shared" si="0"/>
        <v>#DIV/0!</v>
      </c>
      <c r="N13" s="16">
        <f t="shared" si="0"/>
        <v>28.120496440171213</v>
      </c>
      <c r="O13" s="29">
        <f t="shared" si="1"/>
        <v>42.96924100706126</v>
      </c>
      <c r="P13" s="19">
        <f t="shared" si="2"/>
        <v>15.705979168418649</v>
      </c>
    </row>
    <row r="14" spans="1:16" ht="12.75">
      <c r="A14" s="37" t="s">
        <v>4</v>
      </c>
      <c r="B14" s="28" t="s">
        <v>13</v>
      </c>
      <c r="C14" s="16">
        <v>23.7</v>
      </c>
      <c r="D14" s="16">
        <v>0</v>
      </c>
      <c r="E14" s="16">
        <v>0</v>
      </c>
      <c r="F14" s="16">
        <f t="shared" si="3"/>
        <v>23.7</v>
      </c>
      <c r="G14" s="13">
        <v>24.1</v>
      </c>
      <c r="H14" s="23">
        <v>0</v>
      </c>
      <c r="I14" s="16">
        <v>0</v>
      </c>
      <c r="J14" s="16">
        <f t="shared" si="4"/>
        <v>24.1</v>
      </c>
      <c r="K14" s="16">
        <f t="shared" si="5"/>
        <v>101.68776371308017</v>
      </c>
      <c r="L14" s="67" t="e">
        <f t="shared" si="0"/>
        <v>#DIV/0!</v>
      </c>
      <c r="M14" s="67" t="e">
        <f t="shared" si="0"/>
        <v>#DIV/0!</v>
      </c>
      <c r="N14" s="16">
        <f t="shared" si="0"/>
        <v>101.68776371308017</v>
      </c>
      <c r="O14" s="29">
        <f t="shared" si="1"/>
        <v>0.1095234574291101</v>
      </c>
      <c r="P14" s="19">
        <f t="shared" si="2"/>
        <v>0.14476387270390081</v>
      </c>
    </row>
    <row r="15" spans="1:16" ht="12.75">
      <c r="A15" s="37" t="s">
        <v>5</v>
      </c>
      <c r="B15" s="28" t="s">
        <v>12</v>
      </c>
      <c r="C15" s="16">
        <f>4107.9-D15</f>
        <v>2287.7</v>
      </c>
      <c r="D15" s="16">
        <v>1820.2</v>
      </c>
      <c r="E15" s="16">
        <v>0</v>
      </c>
      <c r="F15" s="16">
        <f t="shared" si="3"/>
        <v>4107.9</v>
      </c>
      <c r="G15" s="13">
        <v>3362.9</v>
      </c>
      <c r="H15" s="23">
        <v>0</v>
      </c>
      <c r="I15" s="16">
        <v>0</v>
      </c>
      <c r="J15" s="16">
        <f t="shared" si="4"/>
        <v>3362.9</v>
      </c>
      <c r="K15" s="16">
        <f t="shared" si="5"/>
        <v>146.99916947152164</v>
      </c>
      <c r="L15" s="67">
        <f t="shared" si="0"/>
        <v>0</v>
      </c>
      <c r="M15" s="67" t="e">
        <f t="shared" si="0"/>
        <v>#DIV/0!</v>
      </c>
      <c r="N15" s="16">
        <f t="shared" si="0"/>
        <v>81.86421285815138</v>
      </c>
      <c r="O15" s="29">
        <f t="shared" si="1"/>
        <v>18.983603830086135</v>
      </c>
      <c r="P15" s="19">
        <f t="shared" si="2"/>
        <v>20.20026670190656</v>
      </c>
    </row>
    <row r="16" spans="1:16" ht="12.75">
      <c r="A16" s="37" t="s">
        <v>6</v>
      </c>
      <c r="B16" s="28" t="s">
        <v>14</v>
      </c>
      <c r="C16" s="16">
        <v>554.9</v>
      </c>
      <c r="D16" s="16">
        <v>0</v>
      </c>
      <c r="E16" s="16">
        <v>0</v>
      </c>
      <c r="F16" s="16">
        <f t="shared" si="3"/>
        <v>554.9</v>
      </c>
      <c r="G16" s="14">
        <v>419.3</v>
      </c>
      <c r="H16" s="18">
        <v>0</v>
      </c>
      <c r="I16" s="16">
        <v>0</v>
      </c>
      <c r="J16" s="16">
        <f t="shared" si="4"/>
        <v>419.3</v>
      </c>
      <c r="K16" s="16">
        <f t="shared" si="5"/>
        <v>75.5631645341503</v>
      </c>
      <c r="L16" s="67" t="e">
        <f t="shared" si="0"/>
        <v>#DIV/0!</v>
      </c>
      <c r="M16" s="67" t="e">
        <f t="shared" si="0"/>
        <v>#DIV/0!</v>
      </c>
      <c r="N16" s="16">
        <f t="shared" si="0"/>
        <v>75.5631645341503</v>
      </c>
      <c r="O16" s="29">
        <f t="shared" si="1"/>
        <v>2.564327701578616</v>
      </c>
      <c r="P16" s="19">
        <f t="shared" si="2"/>
        <v>2.5186511130599842</v>
      </c>
    </row>
    <row r="17" spans="1:16" s="26" customFormat="1" ht="22.5">
      <c r="A17" s="38">
        <v>1101</v>
      </c>
      <c r="B17" s="30" t="s">
        <v>22</v>
      </c>
      <c r="C17" s="24">
        <v>0</v>
      </c>
      <c r="D17" s="24">
        <v>0</v>
      </c>
      <c r="E17" s="24">
        <v>0</v>
      </c>
      <c r="F17" s="24">
        <f t="shared" si="3"/>
        <v>0</v>
      </c>
      <c r="G17" s="14">
        <f>SUM(E17:F17)</f>
        <v>0</v>
      </c>
      <c r="H17" s="18">
        <v>0</v>
      </c>
      <c r="I17" s="16">
        <v>0</v>
      </c>
      <c r="J17" s="16">
        <f t="shared" si="4"/>
        <v>0</v>
      </c>
      <c r="K17" s="68" t="e">
        <f t="shared" si="5"/>
        <v>#DIV/0!</v>
      </c>
      <c r="L17" s="68" t="e">
        <f t="shared" si="0"/>
        <v>#DIV/0!</v>
      </c>
      <c r="M17" s="68" t="e">
        <f t="shared" si="0"/>
        <v>#DIV/0!</v>
      </c>
      <c r="N17" s="68" t="e">
        <f t="shared" si="0"/>
        <v>#DIV/0!</v>
      </c>
      <c r="O17" s="31">
        <f t="shared" si="1"/>
        <v>0</v>
      </c>
      <c r="P17" s="25">
        <f t="shared" si="2"/>
        <v>0</v>
      </c>
    </row>
    <row r="18" spans="1:16" ht="13.5" thickBot="1">
      <c r="A18" s="39">
        <v>1300</v>
      </c>
      <c r="B18" s="40" t="s">
        <v>20</v>
      </c>
      <c r="C18" s="17">
        <v>1</v>
      </c>
      <c r="D18" s="17">
        <v>0</v>
      </c>
      <c r="E18" s="17">
        <v>0</v>
      </c>
      <c r="F18" s="17">
        <f>C18+E18</f>
        <v>1</v>
      </c>
      <c r="G18" s="14">
        <v>1</v>
      </c>
      <c r="H18" s="18">
        <v>0</v>
      </c>
      <c r="I18" s="16">
        <v>0</v>
      </c>
      <c r="J18" s="16">
        <f t="shared" si="4"/>
        <v>1</v>
      </c>
      <c r="K18" s="17">
        <f t="shared" si="5"/>
        <v>100</v>
      </c>
      <c r="L18" s="69" t="e">
        <f t="shared" si="0"/>
        <v>#DIV/0!</v>
      </c>
      <c r="M18" s="69" t="e">
        <f t="shared" si="0"/>
        <v>#DIV/0!</v>
      </c>
      <c r="N18" s="17">
        <f t="shared" si="0"/>
        <v>100</v>
      </c>
      <c r="O18" s="41">
        <f t="shared" si="1"/>
        <v>0.004621242929498317</v>
      </c>
      <c r="P18" s="42">
        <f t="shared" si="2"/>
        <v>0.0060067996972572955</v>
      </c>
    </row>
    <row r="19" spans="1:16" ht="13.5" thickBot="1">
      <c r="A19" s="43"/>
      <c r="B19" s="43"/>
      <c r="C19" s="44"/>
      <c r="D19" s="44"/>
      <c r="E19" s="44"/>
      <c r="F19" s="44"/>
      <c r="G19" s="20"/>
      <c r="H19" s="20"/>
      <c r="I19" s="20"/>
      <c r="J19" s="20"/>
      <c r="K19" s="44"/>
      <c r="L19" s="44"/>
      <c r="M19" s="44"/>
      <c r="N19" s="44"/>
      <c r="O19" s="45"/>
      <c r="P19" s="45"/>
    </row>
    <row r="20" spans="1:16" ht="13.5" thickBot="1">
      <c r="A20" s="49" t="s">
        <v>7</v>
      </c>
      <c r="B20" s="50"/>
      <c r="C20" s="11">
        <f>SUM(C9:C18)</f>
        <v>10630.199999999999</v>
      </c>
      <c r="D20" s="11">
        <f aca="true" t="shared" si="6" ref="D20:J20">SUM(D9:D18)</f>
        <v>10862.300000000001</v>
      </c>
      <c r="E20" s="11">
        <f t="shared" si="6"/>
        <v>146.7</v>
      </c>
      <c r="F20" s="11">
        <f t="shared" si="6"/>
        <v>21639.200000000004</v>
      </c>
      <c r="G20" s="11">
        <f t="shared" si="6"/>
        <v>15431.099999999999</v>
      </c>
      <c r="H20" s="11">
        <f t="shared" si="6"/>
        <v>1068.4</v>
      </c>
      <c r="I20" s="11">
        <f t="shared" si="6"/>
        <v>148.3</v>
      </c>
      <c r="J20" s="11">
        <f t="shared" si="6"/>
        <v>16647.8</v>
      </c>
      <c r="K20" s="11">
        <f>G20/C20*100</f>
        <v>145.16283795224925</v>
      </c>
      <c r="L20" s="11">
        <f>H20/D20*100</f>
        <v>9.835854285004096</v>
      </c>
      <c r="M20" s="11">
        <f>I20/E20*100</f>
        <v>101.0906612133606</v>
      </c>
      <c r="N20" s="11">
        <f>J20/F20*100</f>
        <v>76.93352804170208</v>
      </c>
      <c r="O20" s="46">
        <f>F20/$F$20*100</f>
        <v>100</v>
      </c>
      <c r="P20" s="21">
        <f>J20/$J$20*100</f>
        <v>100</v>
      </c>
    </row>
    <row r="33" spans="1:6" ht="12.75">
      <c r="A33" s="4"/>
      <c r="B33" s="4"/>
      <c r="C33" s="5"/>
      <c r="D33" s="5"/>
      <c r="E33" s="5"/>
      <c r="F33" s="5"/>
    </row>
    <row r="34" spans="1:6" ht="12.75">
      <c r="A34" s="4"/>
      <c r="B34" s="4"/>
      <c r="C34" s="5"/>
      <c r="D34" s="5"/>
      <c r="E34" s="5"/>
      <c r="F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1968503937007874" header="0.2755905511811024" footer="0.2362204724409449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14" width="10.25390625" style="1" customWidth="1"/>
    <col min="15" max="16" width="9.125" style="2" customWidth="1"/>
    <col min="17" max="16384" width="9.125" style="1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8" t="s">
        <v>25</v>
      </c>
    </row>
    <row r="2" spans="1:1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9" t="s">
        <v>24</v>
      </c>
    </row>
    <row r="3" spans="1:16" ht="12.75">
      <c r="A3" s="6"/>
      <c r="B3" s="51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0"/>
      <c r="O3" s="7"/>
      <c r="P3" s="7"/>
    </row>
    <row r="4" spans="1:16" ht="12.75">
      <c r="A4" s="6"/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0"/>
      <c r="O4" s="7"/>
      <c r="P4" s="7"/>
    </row>
    <row r="5" spans="1:16" ht="13.5" thickBot="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6" ht="24.75" customHeight="1" thickBot="1">
      <c r="A6" s="6"/>
      <c r="B6" s="6"/>
      <c r="C6" s="52" t="s">
        <v>31</v>
      </c>
      <c r="D6" s="53"/>
      <c r="E6" s="53"/>
      <c r="F6" s="54"/>
      <c r="G6" s="52" t="s">
        <v>34</v>
      </c>
      <c r="H6" s="53"/>
      <c r="I6" s="53"/>
      <c r="J6" s="54"/>
      <c r="K6" s="52" t="s">
        <v>16</v>
      </c>
      <c r="L6" s="53"/>
      <c r="M6" s="53"/>
      <c r="N6" s="53"/>
      <c r="O6" s="47" t="s">
        <v>26</v>
      </c>
      <c r="P6" s="48"/>
    </row>
    <row r="7" spans="1:16" ht="33.75" customHeight="1">
      <c r="A7" s="55" t="s">
        <v>18</v>
      </c>
      <c r="B7" s="57" t="s">
        <v>9</v>
      </c>
      <c r="C7" s="59" t="s">
        <v>37</v>
      </c>
      <c r="D7" s="57"/>
      <c r="E7" s="57" t="s">
        <v>19</v>
      </c>
      <c r="F7" s="57" t="s">
        <v>15</v>
      </c>
      <c r="G7" s="57" t="s">
        <v>38</v>
      </c>
      <c r="H7" s="57"/>
      <c r="I7" s="57" t="s">
        <v>19</v>
      </c>
      <c r="J7" s="60" t="s">
        <v>15</v>
      </c>
      <c r="K7" s="65" t="s">
        <v>38</v>
      </c>
      <c r="L7" s="66"/>
      <c r="M7" s="60" t="s">
        <v>19</v>
      </c>
      <c r="N7" s="60" t="s">
        <v>15</v>
      </c>
      <c r="O7" s="62" t="s">
        <v>32</v>
      </c>
      <c r="P7" s="63" t="s">
        <v>39</v>
      </c>
    </row>
    <row r="8" spans="1:16" ht="90" thickBot="1">
      <c r="A8" s="56"/>
      <c r="B8" s="58"/>
      <c r="C8" s="27" t="s">
        <v>40</v>
      </c>
      <c r="D8" s="27" t="s">
        <v>41</v>
      </c>
      <c r="E8" s="58"/>
      <c r="F8" s="58"/>
      <c r="G8" s="27" t="s">
        <v>40</v>
      </c>
      <c r="H8" s="27" t="s">
        <v>41</v>
      </c>
      <c r="I8" s="58"/>
      <c r="J8" s="61"/>
      <c r="K8" s="27" t="s">
        <v>40</v>
      </c>
      <c r="L8" s="27" t="s">
        <v>41</v>
      </c>
      <c r="M8" s="61"/>
      <c r="N8" s="61"/>
      <c r="O8" s="61"/>
      <c r="P8" s="64"/>
    </row>
    <row r="9" spans="1:16" ht="12.75">
      <c r="A9" s="32" t="s">
        <v>0</v>
      </c>
      <c r="B9" s="33" t="s">
        <v>28</v>
      </c>
      <c r="C9" s="15">
        <f>6129.5-D9-E9</f>
        <v>6010.4</v>
      </c>
      <c r="D9" s="15">
        <v>118.1</v>
      </c>
      <c r="E9" s="15">
        <v>1</v>
      </c>
      <c r="F9" s="15">
        <f>C9+E9+D9</f>
        <v>6129.5</v>
      </c>
      <c r="G9" s="15">
        <f>7140.5-H9-I9</f>
        <v>7137</v>
      </c>
      <c r="H9" s="15">
        <v>0</v>
      </c>
      <c r="I9" s="15">
        <v>3.5</v>
      </c>
      <c r="J9" s="15">
        <f>G9+I9+H9</f>
        <v>7140.5</v>
      </c>
      <c r="K9" s="15">
        <f>G9/C9*100</f>
        <v>118.74417676028219</v>
      </c>
      <c r="L9" s="15">
        <f aca="true" t="shared" si="0" ref="L9:N18">H9/D9*100</f>
        <v>0</v>
      </c>
      <c r="M9" s="15">
        <f t="shared" si="0"/>
        <v>350</v>
      </c>
      <c r="N9" s="15">
        <f t="shared" si="0"/>
        <v>116.49400440492698</v>
      </c>
      <c r="O9" s="34">
        <f aca="true" t="shared" si="1" ref="O9:O16">F9/$F$20*100</f>
        <v>52.75547178255743</v>
      </c>
      <c r="P9" s="35">
        <f aca="true" t="shared" si="2" ref="P9:P16">J9/$J$20*100</f>
        <v>42.891553238265715</v>
      </c>
    </row>
    <row r="10" spans="1:16" ht="12.75">
      <c r="A10" s="36" t="s">
        <v>8</v>
      </c>
      <c r="B10" s="28" t="s">
        <v>27</v>
      </c>
      <c r="C10" s="16">
        <v>0</v>
      </c>
      <c r="D10" s="16">
        <v>0</v>
      </c>
      <c r="E10" s="16">
        <v>138.5</v>
      </c>
      <c r="F10" s="16">
        <f aca="true" t="shared" si="3" ref="F10:F18">C10+E10+D10</f>
        <v>138.5</v>
      </c>
      <c r="G10" s="16">
        <v>0</v>
      </c>
      <c r="H10" s="16">
        <v>0</v>
      </c>
      <c r="I10" s="16">
        <v>144.8</v>
      </c>
      <c r="J10" s="16">
        <f aca="true" t="shared" si="4" ref="J10:J18">G10+I10+H10</f>
        <v>144.8</v>
      </c>
      <c r="K10" s="67" t="e">
        <f aca="true" t="shared" si="5" ref="K10:K18">G10/C10*100</f>
        <v>#DIV/0!</v>
      </c>
      <c r="L10" s="67" t="e">
        <f t="shared" si="0"/>
        <v>#DIV/0!</v>
      </c>
      <c r="M10" s="16">
        <f t="shared" si="0"/>
        <v>104.54873646209386</v>
      </c>
      <c r="N10" s="16">
        <f t="shared" si="0"/>
        <v>104.54873646209386</v>
      </c>
      <c r="O10" s="29">
        <f t="shared" si="1"/>
        <v>1.192043860328608</v>
      </c>
      <c r="P10" s="19">
        <f t="shared" si="2"/>
        <v>0.8697845961628564</v>
      </c>
    </row>
    <row r="11" spans="1:16" ht="22.5">
      <c r="A11" s="37" t="s">
        <v>1</v>
      </c>
      <c r="B11" s="30" t="s">
        <v>21</v>
      </c>
      <c r="C11" s="16">
        <f>214-D11</f>
        <v>74.5</v>
      </c>
      <c r="D11" s="16">
        <v>139.5</v>
      </c>
      <c r="E11" s="16">
        <v>0</v>
      </c>
      <c r="F11" s="16">
        <f t="shared" si="3"/>
        <v>214</v>
      </c>
      <c r="G11" s="16">
        <v>2533.4</v>
      </c>
      <c r="H11" s="16">
        <v>0</v>
      </c>
      <c r="I11" s="16">
        <v>0</v>
      </c>
      <c r="J11" s="16">
        <f t="shared" si="4"/>
        <v>2533.4</v>
      </c>
      <c r="K11" s="16">
        <f t="shared" si="5"/>
        <v>3400.536912751678</v>
      </c>
      <c r="L11" s="16">
        <f t="shared" si="0"/>
        <v>0</v>
      </c>
      <c r="M11" s="67" t="e">
        <f t="shared" si="0"/>
        <v>#DIV/0!</v>
      </c>
      <c r="N11" s="16">
        <f t="shared" si="0"/>
        <v>1183.8317757009345</v>
      </c>
      <c r="O11" s="29">
        <f t="shared" si="1"/>
        <v>1.84185838346803</v>
      </c>
      <c r="P11" s="19">
        <f t="shared" si="2"/>
        <v>15.217626353031633</v>
      </c>
    </row>
    <row r="12" spans="1:16" ht="12.75">
      <c r="A12" s="37" t="s">
        <v>2</v>
      </c>
      <c r="B12" s="28" t="s">
        <v>10</v>
      </c>
      <c r="C12" s="16">
        <f>353.4-D12</f>
        <v>244.89999999999998</v>
      </c>
      <c r="D12" s="16">
        <v>108.5</v>
      </c>
      <c r="E12" s="16">
        <v>0</v>
      </c>
      <c r="F12" s="16">
        <f t="shared" si="3"/>
        <v>353.4</v>
      </c>
      <c r="G12" s="16">
        <v>407.1</v>
      </c>
      <c r="H12" s="16">
        <v>0</v>
      </c>
      <c r="I12" s="16">
        <v>0</v>
      </c>
      <c r="J12" s="16">
        <f t="shared" si="4"/>
        <v>407.1</v>
      </c>
      <c r="K12" s="16">
        <f t="shared" si="5"/>
        <v>166.23111474071052</v>
      </c>
      <c r="L12" s="16">
        <f t="shared" si="0"/>
        <v>0</v>
      </c>
      <c r="M12" s="67" t="e">
        <f t="shared" si="0"/>
        <v>#DIV/0!</v>
      </c>
      <c r="N12" s="16">
        <f t="shared" si="0"/>
        <v>115.19524617996606</v>
      </c>
      <c r="O12" s="29">
        <f t="shared" si="1"/>
        <v>3.0416483771850547</v>
      </c>
      <c r="P12" s="19">
        <f t="shared" si="2"/>
        <v>2.445368156753445</v>
      </c>
    </row>
    <row r="13" spans="1:16" ht="12.75">
      <c r="A13" s="37" t="s">
        <v>3</v>
      </c>
      <c r="B13" s="28" t="s">
        <v>11</v>
      </c>
      <c r="C13" s="16">
        <f>1082.3-D13</f>
        <v>702.3</v>
      </c>
      <c r="D13" s="16">
        <v>380</v>
      </c>
      <c r="E13" s="16">
        <v>0</v>
      </c>
      <c r="F13" s="16">
        <f t="shared" si="3"/>
        <v>1082.3</v>
      </c>
      <c r="G13" s="16">
        <f>2614.7-H13</f>
        <v>1546.2999999999997</v>
      </c>
      <c r="H13" s="16">
        <v>1068.4</v>
      </c>
      <c r="I13" s="16">
        <v>0</v>
      </c>
      <c r="J13" s="16">
        <f t="shared" si="4"/>
        <v>2614.7</v>
      </c>
      <c r="K13" s="16">
        <f t="shared" si="5"/>
        <v>220.17656272248325</v>
      </c>
      <c r="L13" s="16">
        <f t="shared" si="0"/>
        <v>281.15789473684214</v>
      </c>
      <c r="M13" s="67" t="e">
        <f t="shared" si="0"/>
        <v>#DIV/0!</v>
      </c>
      <c r="N13" s="16">
        <f t="shared" si="0"/>
        <v>241.58736025131665</v>
      </c>
      <c r="O13" s="29">
        <f t="shared" si="1"/>
        <v>9.31515574031518</v>
      </c>
      <c r="P13" s="19">
        <f t="shared" si="2"/>
        <v>15.705979168418649</v>
      </c>
    </row>
    <row r="14" spans="1:16" ht="12.75">
      <c r="A14" s="37" t="s">
        <v>4</v>
      </c>
      <c r="B14" s="28" t="s">
        <v>13</v>
      </c>
      <c r="C14" s="16">
        <v>23.7</v>
      </c>
      <c r="D14" s="16">
        <v>0</v>
      </c>
      <c r="E14" s="16">
        <v>0</v>
      </c>
      <c r="F14" s="16">
        <f t="shared" si="3"/>
        <v>23.7</v>
      </c>
      <c r="G14" s="16">
        <v>24.1</v>
      </c>
      <c r="H14" s="16">
        <v>0</v>
      </c>
      <c r="I14" s="16">
        <v>0</v>
      </c>
      <c r="J14" s="16">
        <f t="shared" si="4"/>
        <v>24.1</v>
      </c>
      <c r="K14" s="16">
        <f t="shared" si="5"/>
        <v>101.68776371308017</v>
      </c>
      <c r="L14" s="67" t="e">
        <f t="shared" si="0"/>
        <v>#DIV/0!</v>
      </c>
      <c r="M14" s="67" t="e">
        <f t="shared" si="0"/>
        <v>#DIV/0!</v>
      </c>
      <c r="N14" s="16">
        <f t="shared" si="0"/>
        <v>101.68776371308017</v>
      </c>
      <c r="O14" s="29">
        <f t="shared" si="1"/>
        <v>0.2039815125616463</v>
      </c>
      <c r="P14" s="19">
        <f t="shared" si="2"/>
        <v>0.14476387270390081</v>
      </c>
    </row>
    <row r="15" spans="1:16" ht="12.75">
      <c r="A15" s="37" t="s">
        <v>5</v>
      </c>
      <c r="B15" s="28" t="s">
        <v>12</v>
      </c>
      <c r="C15" s="16">
        <f>3288.6-D15</f>
        <v>2268.8999999999996</v>
      </c>
      <c r="D15" s="16">
        <v>1019.7</v>
      </c>
      <c r="E15" s="16">
        <v>0</v>
      </c>
      <c r="F15" s="16">
        <f t="shared" si="3"/>
        <v>3288.5999999999995</v>
      </c>
      <c r="G15" s="16">
        <v>3362.9</v>
      </c>
      <c r="H15" s="16">
        <v>0</v>
      </c>
      <c r="I15" s="16">
        <v>0</v>
      </c>
      <c r="J15" s="16">
        <f t="shared" si="4"/>
        <v>3362.9</v>
      </c>
      <c r="K15" s="16">
        <f t="shared" si="5"/>
        <v>148.21719776102958</v>
      </c>
      <c r="L15" s="67">
        <f t="shared" si="0"/>
        <v>0</v>
      </c>
      <c r="M15" s="67" t="e">
        <f t="shared" si="0"/>
        <v>#DIV/0!</v>
      </c>
      <c r="N15" s="16">
        <f t="shared" si="0"/>
        <v>102.25932007541205</v>
      </c>
      <c r="O15" s="29">
        <f t="shared" si="1"/>
        <v>28.304371401275525</v>
      </c>
      <c r="P15" s="19">
        <f t="shared" si="2"/>
        <v>20.20026670190656</v>
      </c>
    </row>
    <row r="16" spans="1:16" ht="12.75">
      <c r="A16" s="37" t="s">
        <v>6</v>
      </c>
      <c r="B16" s="28" t="s">
        <v>14</v>
      </c>
      <c r="C16" s="16">
        <v>387.7</v>
      </c>
      <c r="D16" s="16">
        <v>0</v>
      </c>
      <c r="E16" s="16">
        <v>0</v>
      </c>
      <c r="F16" s="16">
        <f t="shared" si="3"/>
        <v>387.7</v>
      </c>
      <c r="G16" s="16">
        <v>419.3</v>
      </c>
      <c r="H16" s="16">
        <v>0</v>
      </c>
      <c r="I16" s="16">
        <v>0</v>
      </c>
      <c r="J16" s="16">
        <f t="shared" si="4"/>
        <v>419.3</v>
      </c>
      <c r="K16" s="16">
        <f t="shared" si="5"/>
        <v>108.15063193190613</v>
      </c>
      <c r="L16" s="67" t="e">
        <f t="shared" si="0"/>
        <v>#DIV/0!</v>
      </c>
      <c r="M16" s="67" t="e">
        <f t="shared" si="0"/>
        <v>#DIV/0!</v>
      </c>
      <c r="N16" s="16">
        <f t="shared" si="0"/>
        <v>108.15063193190613</v>
      </c>
      <c r="O16" s="29">
        <f t="shared" si="1"/>
        <v>3.336862127432501</v>
      </c>
      <c r="P16" s="19">
        <f t="shared" si="2"/>
        <v>2.5186511130599842</v>
      </c>
    </row>
    <row r="17" spans="1:16" ht="22.5">
      <c r="A17" s="37">
        <v>1101</v>
      </c>
      <c r="B17" s="30" t="s">
        <v>22</v>
      </c>
      <c r="C17" s="16">
        <v>0</v>
      </c>
      <c r="D17" s="16">
        <v>0</v>
      </c>
      <c r="E17" s="16">
        <v>0</v>
      </c>
      <c r="F17" s="16">
        <f t="shared" si="3"/>
        <v>0</v>
      </c>
      <c r="G17" s="16">
        <f>SUM(E17:F17)</f>
        <v>0</v>
      </c>
      <c r="H17" s="16">
        <v>0</v>
      </c>
      <c r="I17" s="16">
        <v>0</v>
      </c>
      <c r="J17" s="16">
        <f t="shared" si="4"/>
        <v>0</v>
      </c>
      <c r="K17" s="67" t="e">
        <f t="shared" si="5"/>
        <v>#DIV/0!</v>
      </c>
      <c r="L17" s="67" t="e">
        <f t="shared" si="0"/>
        <v>#DIV/0!</v>
      </c>
      <c r="M17" s="67" t="e">
        <f t="shared" si="0"/>
        <v>#DIV/0!</v>
      </c>
      <c r="N17" s="67" t="e">
        <f t="shared" si="0"/>
        <v>#DIV/0!</v>
      </c>
      <c r="O17" s="70" t="e">
        <f>F17/$F$22*100</f>
        <v>#DIV/0!</v>
      </c>
      <c r="P17" s="71" t="e">
        <f>J17/$J$22*100</f>
        <v>#DIV/0!</v>
      </c>
    </row>
    <row r="18" spans="1:16" ht="13.5" thickBot="1">
      <c r="A18" s="39">
        <v>1300</v>
      </c>
      <c r="B18" s="40" t="s">
        <v>20</v>
      </c>
      <c r="C18" s="17">
        <v>1</v>
      </c>
      <c r="D18" s="17">
        <v>0</v>
      </c>
      <c r="E18" s="17">
        <v>0</v>
      </c>
      <c r="F18" s="17">
        <f t="shared" si="3"/>
        <v>1</v>
      </c>
      <c r="G18" s="17">
        <v>1</v>
      </c>
      <c r="H18" s="17">
        <v>0</v>
      </c>
      <c r="I18" s="17">
        <v>0</v>
      </c>
      <c r="J18" s="17">
        <f t="shared" si="4"/>
        <v>1</v>
      </c>
      <c r="K18" s="17">
        <f t="shared" si="5"/>
        <v>100</v>
      </c>
      <c r="L18" s="69" t="e">
        <f t="shared" si="0"/>
        <v>#DIV/0!</v>
      </c>
      <c r="M18" s="69" t="e">
        <f t="shared" si="0"/>
        <v>#DIV/0!</v>
      </c>
      <c r="N18" s="17">
        <f t="shared" si="0"/>
        <v>100</v>
      </c>
      <c r="O18" s="41">
        <f>F18/$F$20*100</f>
        <v>0.008606814876018831</v>
      </c>
      <c r="P18" s="42">
        <f>J18/$J$20*100</f>
        <v>0.0060067996972572955</v>
      </c>
    </row>
    <row r="19" spans="1:16" ht="13.5" thickBot="1">
      <c r="A19" s="43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5"/>
    </row>
    <row r="20" spans="1:16" ht="13.5" thickBot="1">
      <c r="A20" s="49" t="s">
        <v>7</v>
      </c>
      <c r="B20" s="50"/>
      <c r="C20" s="11">
        <f aca="true" t="shared" si="6" ref="C20:J20">SUM(C9:C18)</f>
        <v>9713.4</v>
      </c>
      <c r="D20" s="11">
        <f t="shared" si="6"/>
        <v>1765.8000000000002</v>
      </c>
      <c r="E20" s="11">
        <f t="shared" si="6"/>
        <v>139.5</v>
      </c>
      <c r="F20" s="11">
        <f t="shared" si="6"/>
        <v>11618.7</v>
      </c>
      <c r="G20" s="11">
        <f t="shared" si="6"/>
        <v>15431.099999999999</v>
      </c>
      <c r="H20" s="11">
        <f t="shared" si="6"/>
        <v>1068.4</v>
      </c>
      <c r="I20" s="11">
        <f t="shared" si="6"/>
        <v>148.3</v>
      </c>
      <c r="J20" s="11">
        <f t="shared" si="6"/>
        <v>16647.8</v>
      </c>
      <c r="K20" s="11">
        <f>G20/C20*100</f>
        <v>158.86404348631785</v>
      </c>
      <c r="L20" s="11">
        <f>H20/D20*100</f>
        <v>60.505153471514326</v>
      </c>
      <c r="M20" s="11">
        <f>I20/E20*100</f>
        <v>106.30824372759858</v>
      </c>
      <c r="N20" s="11">
        <f>J20/F20*100</f>
        <v>143.2845326929863</v>
      </c>
      <c r="O20" s="46">
        <f>F20/$F$20*100</f>
        <v>100</v>
      </c>
      <c r="P20" s="21">
        <f>J20/$J$20*100</f>
        <v>100</v>
      </c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2019-11-07T06:50:45Z</cp:lastPrinted>
  <dcterms:created xsi:type="dcterms:W3CDTF">2006-11-15T13:48:52Z</dcterms:created>
  <dcterms:modified xsi:type="dcterms:W3CDTF">2019-11-07T06:50:47Z</dcterms:modified>
  <cp:category/>
  <cp:version/>
  <cp:contentType/>
  <cp:contentStatus/>
</cp:coreProperties>
</file>